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defaultThemeVersion="166925"/>
  <mc:AlternateContent xmlns:mc="http://schemas.openxmlformats.org/markup-compatibility/2006">
    <mc:Choice Requires="x15">
      <x15ac:absPath xmlns:x15ac="http://schemas.microsoft.com/office/spreadsheetml/2010/11/ac" url="https://usptogov.sharepoint.com/sites/MSTde04c/Shared Documents/General/zzz - DO NOT MODIFY (Final Versions)/Final Spreadsheets/"/>
    </mc:Choice>
  </mc:AlternateContent>
  <xr:revisionPtr revIDLastSave="25" documentId="6_{F11BAA1C-74CA-411F-BC2B-E3B7F71215F1}" xr6:coauthVersionLast="47" xr6:coauthVersionMax="47" xr10:uidLastSave="{6E746CA4-AAB0-4C0C-9DF1-9656E447542E}"/>
  <bookViews>
    <workbookView xWindow="0" yWindow="0" windowWidth="23040" windowHeight="11220"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3" l="1"/>
  <c r="K5" i="3"/>
  <c r="K6" i="3"/>
  <c r="K7" i="3"/>
  <c r="K3" i="3"/>
  <c r="E3" i="4" s="1"/>
  <c r="I4" i="4"/>
  <c r="H4" i="4"/>
  <c r="I7" i="4" l="1"/>
  <c r="H7" i="4"/>
  <c r="I6" i="4"/>
  <c r="H6" i="4"/>
  <c r="I5" i="4"/>
  <c r="H5" i="4"/>
  <c r="E7" i="4"/>
  <c r="E6" i="4"/>
  <c r="E5" i="4"/>
  <c r="H7" i="3"/>
  <c r="D7" i="4" s="1"/>
  <c r="H6" i="3"/>
  <c r="D6" i="4" s="1"/>
  <c r="H5" i="3"/>
  <c r="D5" i="4" s="1"/>
  <c r="F7" i="3"/>
  <c r="C7" i="4" s="1"/>
  <c r="F6" i="3"/>
  <c r="C6" i="4" s="1"/>
  <c r="F5" i="3"/>
  <c r="C5" i="4" s="1"/>
  <c r="I7" i="3"/>
  <c r="O7" i="3" s="1"/>
  <c r="I6" i="3"/>
  <c r="O6" i="3" s="1"/>
  <c r="I5" i="3"/>
  <c r="O5" i="3" s="1"/>
  <c r="I4" i="3"/>
  <c r="I3" i="3"/>
  <c r="Q5" i="3" l="1"/>
  <c r="Q6" i="3"/>
  <c r="Q7" i="3"/>
  <c r="D7" i="3"/>
  <c r="B7" i="4" s="1"/>
  <c r="D6" i="3"/>
  <c r="B6" i="4" s="1"/>
  <c r="D5" i="3"/>
  <c r="B5" i="4" s="1"/>
  <c r="H3" i="4"/>
  <c r="E4" i="4"/>
  <c r="D4" i="3"/>
  <c r="B4" i="4" s="1"/>
  <c r="F4" i="3"/>
  <c r="C4" i="4" s="1"/>
  <c r="H4" i="3"/>
  <c r="D4" i="4" s="1"/>
  <c r="M7" i="3" l="1"/>
  <c r="F7" i="4" s="1"/>
  <c r="R7" i="3"/>
  <c r="W7" i="3"/>
  <c r="M6" i="3"/>
  <c r="F6" i="4" s="1"/>
  <c r="R6" i="3"/>
  <c r="W6" i="3"/>
  <c r="M5" i="3"/>
  <c r="F5" i="4" s="1"/>
  <c r="R5" i="3"/>
  <c r="W5" i="3"/>
  <c r="O4" i="3"/>
  <c r="K5" i="4" l="1"/>
  <c r="G5" i="4" s="1"/>
  <c r="L5" i="4" s="1"/>
  <c r="K6" i="4"/>
  <c r="G6" i="4" s="1"/>
  <c r="L6" i="4" s="1"/>
  <c r="K7" i="4"/>
  <c r="G7" i="4" s="1"/>
  <c r="L7" i="4" s="1"/>
  <c r="O3" i="3"/>
  <c r="L3" i="3" l="1"/>
  <c r="L4" i="3"/>
  <c r="H3" i="3" l="1"/>
  <c r="D3" i="4" s="1"/>
  <c r="F3" i="3"/>
  <c r="C3" i="4" s="1"/>
  <c r="D3" i="3"/>
  <c r="B3" i="4" s="1"/>
  <c r="I3" i="4"/>
  <c r="Q3" i="3" l="1"/>
  <c r="Q4" i="3"/>
  <c r="M4" i="3" s="1"/>
  <c r="M3" i="3" l="1"/>
  <c r="F3" i="4" s="1"/>
  <c r="W4" i="3"/>
  <c r="K4" i="4" s="1"/>
  <c r="F4" i="4"/>
  <c r="R3" i="3"/>
  <c r="W3" i="3"/>
  <c r="R4" i="3"/>
  <c r="G4" i="4" l="1"/>
  <c r="L4" i="4" s="1"/>
  <c r="K3" i="4"/>
  <c r="G3" i="4" s="1"/>
  <c r="L3" i="4" s="1"/>
</calcChain>
</file>

<file path=xl/sharedStrings.xml><?xml version="1.0" encoding="utf-8"?>
<sst xmlns="http://schemas.openxmlformats.org/spreadsheetml/2006/main" count="75" uniqueCount="70">
  <si>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</si>
  <si>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</si>
  <si>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</si>
  <si>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</si>
  <si>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</si>
  <si>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</si>
  <si>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</si>
  <si>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</si>
  <si>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</si>
  <si>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</si>
  <si>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</si>
  <si>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</si>
  <si>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</si>
  <si>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</si>
  <si>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</si>
  <si>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</si>
  <si>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</si>
  <si>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</si>
  <si>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</si>
  <si>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</si>
  <si>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</si>
  <si>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</si>
  <si>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</si>
  <si>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</si>
  <si>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</si>
  <si>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</si>
  <si>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</si>
  <si>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</si>
  <si>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 xml:space="preserve">MM/DD/YYYY OR "=DATE(YEAR(E3) + 20,MONTH(E3),DAY(E3))" (=DATE(YEAR(G3) + 17,MONTH(G3),DAY(G3))) </t>
  </si>
  <si>
    <t>"=IF(J3&lt;G3, 0, IF(Q3&lt;I3, IF(Q3&lt;J3, (Q3-G3), (J3-G3)), IF(I3&lt;J3, (I3-G3), (J3-G3))))"</t>
  </si>
  <si>
    <t>MM/DD/YYYY (link to PTA/PTE-adjusted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</si>
  <si>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</si>
  <si>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</si>
  <si>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</si>
  <si>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</si>
  <si>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</si>
  <si>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</si>
  <si>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</si>
  <si>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</si>
  <si>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</si>
  <si>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</si>
  <si>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</si>
  <si>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</si>
  <si>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</si>
  <si>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</si>
  <si>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</si>
  <si>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</si>
  <si>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</si>
  <si>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</si>
  <si>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</si>
  <si>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</si>
  <si>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</si>
  <si>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Total market exclusivity (NOT included in chart)</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</si>
  <si>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</si>
  <si>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</si>
  <si>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</si>
  <si>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</si>
  <si>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</si>
  <si>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</si>
  <si>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</si>
  <si>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</si>
  <si>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</si>
  <si>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</si>
  <si>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</si>
  <si>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"=SUM(C2:E2, G2:I2)-K2"</t>
  </si>
  <si>
    <t>8865187 
(NSAID-in-oil suspension)</t>
  </si>
  <si>
    <t>9101637 
(NSAID-in-oil suspension)</t>
  </si>
  <si>
    <t>9216150 (NSAID release ph &gt;3)</t>
  </si>
  <si>
    <t>9226892 (method of targeting release)</t>
  </si>
  <si>
    <t>9351984 
(NSAID-in-oil suspension)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</si>
</sst>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font>
      <sz val="11"/>
      <color theme="1"/>
      <name val="Calibri"/>
      <family val="2"/>
      <scheme val="minor"/>
    </font>
    <font>
      <sz val="11"/>
      <color theme="0"/>
      <name val="Calibri"/>
      <family val="2"/>
      <scheme val="minor"/>
    </font>
    <font>
      <sz val="12"/>
      <color theme="1"/>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444444"/>
      <name val="Calibri"/>
      <family val="2"/>
      <charset val="1"/>
    </font>
    <font>
      <b/>
      <u/>
      <sz val="11"/>
      <name val="Calibri"/>
      <family val="2"/>
    </font>
    <font>
      <sz val="11"/>
      <color rgb="FFFFFFFF"/>
      <name val="Calibri"/>
      <family val="2"/>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70AD47"/>
        <bgColor rgb="FF000000"/>
      </patternFill>
    </fill>
    <fill>
      <patternFill patternType="solid">
        <fgColor rgb="FFBDD7EE"/>
        <bgColor rgb="FF000000"/>
      </patternFill>
    </fill>
    <fill>
      <patternFill patternType="solid">
        <fgColor rgb="FFFFD966"/>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xf numFmtId="2" fontId="0" fillId="0" borderId="0" xfId="0" applyNumberFormat="1" applyFill="1" applyAlignment="1">
      <alignment horizontal="center" vertical="center"/>
    </xf>
    <xf numFmtId="14" fontId="0" fillId="0" borderId="0" xfId="0" applyNumberFormat="1" applyFill="1" applyAlignment="1">
      <alignment horizontal="center"/>
    </xf>
    <xf numFmtId="0" fontId="3" fillId="7" borderId="1" xfId="0" applyFont="1" applyFill="1" applyBorder="1" applyAlignment="1">
      <alignment horizontal="center" vertical="center" wrapText="1"/>
    </xf>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3"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3" fillId="0" borderId="5" xfId="0" applyFont="1" applyFill="1" applyBorder="1" applyAlignment="1">
      <alignment horizontal="center" vertical="center" wrapText="1"/>
    </xf>
    <xf numFmtId="0" fontId="0" fillId="4" borderId="0" xfId="0" applyFill="1" applyAlignment="1">
      <alignment horizontal="center"/>
    </xf>
    <xf numFmtId="2" fontId="0" fillId="4" borderId="0" xfId="0" applyNumberFormat="1" applyFill="1" applyAlignment="1">
      <alignment horizontal="center"/>
    </xf>
    <xf numFmtId="0" fontId="6" fillId="11" borderId="3" xfId="0" applyFont="1" applyFill="1" applyBorder="1" applyAlignment="1">
      <alignment horizontal="center" vertical="center" wrapText="1"/>
    </xf>
    <xf numFmtId="1" fontId="0" fillId="0" borderId="0" xfId="0" applyNumberFormat="1"/>
    <xf numFmtId="0" fontId="6" fillId="12" borderId="5" xfId="0" applyFont="1" applyFill="1" applyBorder="1" applyAlignment="1">
      <alignment horizontal="center" vertical="center" wrapText="1"/>
    </xf>
    <xf numFmtId="0" fontId="9" fillId="13" borderId="5"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6" fillId="14" borderId="5" xfId="0" applyFont="1" applyFill="1" applyBorder="1" applyAlignment="1">
      <alignment horizontal="center" vertical="center" wrapText="1"/>
    </xf>
    <xf numFmtId="0" fontId="1" fillId="15" borderId="2" xfId="0" applyFont="1" applyFill="1" applyBorder="1" applyAlignment="1">
      <alignment horizontal="center" vertical="center" wrapText="1"/>
    </xf>
    <xf numFmtId="164" fontId="0" fillId="0" borderId="0" xfId="0" applyNumberFormat="1" applyAlignment="1">
      <alignment horizontal="center" vertical="center"/>
    </xf>
    <xf numFmtId="164" fontId="0" fillId="4" borderId="0" xfId="0" applyNumberFormat="1" applyFill="1" applyAlignment="1">
      <alignment horizontal="center" vertical="center"/>
    </xf>
    <xf numFmtId="49" fontId="7" fillId="0" borderId="0" xfId="0" quotePrefix="1" applyNumberFormat="1" applyFont="1" applyAlignment="1">
      <alignment wrapText="1"/>
    </xf>
    <xf numFmtId="0" fontId="3" fillId="16" borderId="2" xfId="0" applyFont="1" applyFill="1" applyBorder="1" applyAlignment="1">
      <alignment horizontal="center" vertical="center" wrapText="1"/>
    </xf>
    <xf numFmtId="0" fontId="6" fillId="11"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Vazalore (aspirin;</a:t>
            </a:r>
            <a:r>
              <a:rPr lang="en-US" sz="1800" b="1" baseline="0">
                <a:solidFill>
                  <a:sysClr val="windowText" lastClr="000000"/>
                </a:solidFill>
              </a:rPr>
              <a:t> NDA 203697)</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9.0511695701315786E-2"/>
          <c:y val="6.0097009099096627E-2"/>
          <c:w val="0.88068640929273223"/>
          <c:h val="0.7845503700034957"/>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years)'!$B$3:$B$7</c:f>
              <c:numCache>
                <c:formatCode>0.00</c:formatCode>
                <c:ptCount val="5"/>
                <c:pt idx="0">
                  <c:v>0</c:v>
                </c:pt>
                <c:pt idx="1">
                  <c:v>0</c:v>
                </c:pt>
                <c:pt idx="2">
                  <c:v>10.778918548939084</c:v>
                </c:pt>
                <c:pt idx="3">
                  <c:v>10.778918548939084</c:v>
                </c:pt>
                <c:pt idx="4">
                  <c:v>0</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3"/>
              <c:layout>
                <c:manualLayout>
                  <c:x val="-4.5687437388553355E-3"/>
                  <c:y val="1.51677487322688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FB0-4A01-8ABD-9B2D73D94A84}"/>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years)'!$C$3:$C$7</c:f>
              <c:numCache>
                <c:formatCode>0.00</c:formatCode>
                <c:ptCount val="5"/>
                <c:pt idx="0">
                  <c:v>8.7419575633128002</c:v>
                </c:pt>
                <c:pt idx="1">
                  <c:v>8.7419575633128002</c:v>
                </c:pt>
                <c:pt idx="2">
                  <c:v>0.70362765229294999</c:v>
                </c:pt>
                <c:pt idx="3">
                  <c:v>0.43805612594113619</c:v>
                </c:pt>
                <c:pt idx="4">
                  <c:v>12.763860369609857</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dLbl>
              <c:idx val="2"/>
              <c:layout>
                <c:manualLayout>
                  <c:x val="-1.1748198185628007E-2"/>
                  <c:y val="1.516774873226825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74B-4096-B29F-871FFB49CA78}"/>
                </c:ext>
              </c:extLst>
            </c:dLbl>
            <c:dLbl>
              <c:idx val="3"/>
              <c:layout>
                <c:manualLayout>
                  <c:x val="-6.5267767697933373E-3"/>
                  <c:y val="1.51677487322688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74B-4096-B29F-871FFB49CA78}"/>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years)'!$D$3:$D$7</c:f>
              <c:numCache>
                <c:formatCode>0.00</c:formatCode>
                <c:ptCount val="5"/>
                <c:pt idx="0">
                  <c:v>4.0958247775496233</c:v>
                </c:pt>
                <c:pt idx="1">
                  <c:v>4.900752908966461</c:v>
                </c:pt>
                <c:pt idx="2">
                  <c:v>2.5242984257357972</c:v>
                </c:pt>
                <c:pt idx="3">
                  <c:v>2.8281998631074607</c:v>
                </c:pt>
                <c:pt idx="4">
                  <c:v>1.6837782340862424</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years)'!$E$3:$E$7</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years)'!$F$3:$F$7</c:f>
              <c:numCache>
                <c:formatCode>0.00</c:formatCode>
                <c:ptCount val="5"/>
                <c:pt idx="0">
                  <c:v>7.1622176591375766</c:v>
                </c:pt>
                <c:pt idx="1">
                  <c:v>6.3572895277207389</c:v>
                </c:pt>
                <c:pt idx="2">
                  <c:v>16.772073921971252</c:v>
                </c:pt>
                <c:pt idx="3">
                  <c:v>16.733744010951405</c:v>
                </c:pt>
                <c:pt idx="4">
                  <c:v>5.5523613963039011</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0"/>
              <c:layout>
                <c:manualLayout>
                  <c:x val="-2.4457939626081472E-3"/>
                  <c:y val="-5.515041211489892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519-4A4D-93FB-3BDDAEC395DA}"/>
                </c:ext>
              </c:extLst>
            </c:dLbl>
            <c:dLbl>
              <c:idx val="1"/>
              <c:layout>
                <c:manualLayout>
                  <c:x val="-8.9617270324148326E-4"/>
                  <c:y val="-5.2359426917069081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519-4A4D-93FB-3BDDAEC395DA}"/>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years)'!$G$3:$G$7</c:f>
              <c:numCache>
                <c:formatCode>0.00</c:formatCode>
                <c:ptCount val="5"/>
                <c:pt idx="0">
                  <c:v>0.25735797399041754</c:v>
                </c:pt>
                <c:pt idx="1">
                  <c:v>0.25735797399041754</c:v>
                </c:pt>
                <c:pt idx="2">
                  <c:v>0</c:v>
                </c:pt>
                <c:pt idx="3">
                  <c:v>0</c:v>
                </c:pt>
                <c:pt idx="4">
                  <c:v>0</c:v>
                </c:pt>
              </c:numCache>
            </c:numRef>
          </c:val>
          <c:extLst>
            <c:ext xmlns:c16="http://schemas.microsoft.com/office/drawing/2014/chart" uri="{C3380CC4-5D6E-409C-BE32-E72D297353CC}">
              <c16:uniqueId val="{0000000E-F61F-429C-B648-83080D56F475}"/>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years)'!$H$3:$H$7</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1242-408C-ACE2-26EB34FF67C7}"/>
            </c:ext>
          </c:extLst>
        </c:ser>
        <c:ser>
          <c:idx val="8"/>
          <c:order val="7"/>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years)'!$J$3:$J$7</c:f>
              <c:numCache>
                <c:formatCode>0.0</c:formatCode>
                <c:ptCount val="5"/>
              </c:numCache>
            </c:numRef>
          </c:val>
          <c:extLst>
            <c:ext xmlns:c16="http://schemas.microsoft.com/office/drawing/2014/chart" uri="{C3380CC4-5D6E-409C-BE32-E72D297353CC}">
              <c16:uniqueId val="{0000000A-9D27-44D5-9AB2-5D53DEBF949F}"/>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years)'!$I$3:$I$7</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F-F61F-429C-B648-83080D56F475}"/>
            </c:ext>
          </c:extLst>
        </c:ser>
        <c:ser>
          <c:idx val="9"/>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74B-4096-B29F-871FFB49CA78}"/>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8865187 
(NSAID-in-oil suspension)</c:v>
                </c:pt>
                <c:pt idx="1">
                  <c:v>9101637 
(NSAID-in-oil suspension)</c:v>
                </c:pt>
                <c:pt idx="2">
                  <c:v>9216150 (NSAID release ph &gt;3)</c:v>
                </c:pt>
                <c:pt idx="3">
                  <c:v>9226892 (method of targeting release)</c:v>
                </c:pt>
                <c:pt idx="4">
                  <c:v>9351984 
(NSAID-in-oil suspension)</c:v>
                </c:pt>
              </c:strCache>
            </c:strRef>
          </c:cat>
          <c:val>
            <c:numRef>
              <c:f>'Bar Graph (# years)'!$K$3:$K$7</c:f>
              <c:numCache>
                <c:formatCode>0.00</c:formatCode>
                <c:ptCount val="5"/>
                <c:pt idx="0">
                  <c:v>0</c:v>
                </c:pt>
                <c:pt idx="1">
                  <c:v>1.6098562628336757</c:v>
                </c:pt>
                <c:pt idx="2">
                  <c:v>0</c:v>
                </c:pt>
                <c:pt idx="3">
                  <c:v>0</c:v>
                </c:pt>
                <c:pt idx="4">
                  <c:v>0</c:v>
                </c:pt>
              </c:numCache>
            </c:numRef>
          </c:val>
          <c:extLst>
            <c:ext xmlns:c16="http://schemas.microsoft.com/office/drawing/2014/chart" uri="{C3380CC4-5D6E-409C-BE32-E72D297353CC}">
              <c16:uniqueId val="{00000001-8857-4539-B6E0-B458160AB11B}"/>
            </c:ext>
          </c:extLst>
        </c:ser>
        <c:dLbls>
          <c:showLegendKey val="0"/>
          <c:showVal val="0"/>
          <c:showCatName val="0"/>
          <c:showSerName val="0"/>
          <c:showPercent val="0"/>
          <c:showBubbleSize val="0"/>
        </c:dLbls>
        <c:gapWidth val="10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2.8202356598106219E-3"/>
              <c:y val="0.37329334461877534"/>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1.2385098536085085E-2"/>
              <c:y val="0.86326107314330336"/>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5.3190861840237261E-2"/>
          <c:y val="0.92701020320763727"/>
          <c:w val="0.94573924409207544"/>
          <c:h val="6.8471521837721191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518797</xdr:colOff>
      <xdr:row>11</xdr:row>
      <xdr:rowOff>72471</xdr:rowOff>
    </xdr:from>
    <xdr:to>
      <xdr:col>11</xdr:col>
      <xdr:colOff>1295400</xdr:colOff>
      <xdr:row>55</xdr:row>
      <xdr:rowOff>63500</xdr:rowOff>
    </xdr:to>
    <xdr:graphicFrame macro="">
      <xdr:nvGraphicFramePr>
        <xdr:cNvPr id="2" name="Chart 1" descr="VAZALORE was approved on January 14, 2013. To date, no generics of VAZALORE are available. &#10;USPTO identified five patents for VAZALORE listed in the Orange Book between 2005 and 2018. The USPTO did not identify any exclusivities.&#10;The Orange Book listing (2005–2018) for this product includes five patents that fall into two families. The first set of patents, expiring on December 19, 2021, cover pharmaceutical formulations containing aspirin combined with specific amounts of monocarboxylic acid and phospholipids as well as methods of administering the formulation to patients. The second set, expiring on September 29, 2032, covers formulations containing aspirin in sunflower oil with soy lecithin components, methods of manufacturing the formulations, and methods of treating patients by administering the formulations.&#10;" title="VAZALORE (aspirin; NDA 203697)">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0.01882</cdr:x>
      <cdr:y>0.87866</cdr:y>
    </cdr:from>
    <cdr:to>
      <cdr:x>0.99739</cdr:x>
      <cdr:y>0.90899</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366153" y="7357029"/>
          <a:ext cx="19041350" cy="254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12/19/2001                                  12/19/2006                                          </a:t>
          </a:r>
          <a:r>
            <a:rPr lang="en-US" sz="1400" b="1" baseline="0">
              <a:solidFill>
                <a:sysClr val="windowText" lastClr="000000"/>
              </a:solidFill>
              <a:effectLst/>
              <a:latin typeface="+mn-lt"/>
              <a:ea typeface="+mn-ea"/>
              <a:cs typeface="+mn-cs"/>
            </a:rPr>
            <a:t>12/19/2011                                        12/19/2016                                           12/19/2021                                     12/19/2026</a:t>
          </a:r>
          <a:r>
            <a:rPr lang="en-US" sz="1400" b="1" baseline="0">
              <a:solidFill>
                <a:sysClr val="windowText" lastClr="000000"/>
              </a:solidFill>
            </a:rPr>
            <a:t>                                       </a:t>
          </a:r>
          <a:r>
            <a:rPr lang="en-US" sz="1400" b="1" baseline="0">
              <a:solidFill>
                <a:sysClr val="windowText" lastClr="000000"/>
              </a:solidFill>
              <a:effectLst/>
              <a:latin typeface="+mn-lt"/>
              <a:ea typeface="+mn-ea"/>
              <a:cs typeface="+mn-cs"/>
            </a:rPr>
            <a:t>12/19/2031                                   12/19/2036</a:t>
          </a:r>
          <a:endParaRPr lang="en-US" sz="1400" b="1">
            <a:solidFill>
              <a:sysClr val="windowText" lastClr="000000"/>
            </a:solidFill>
          </a:endParaRPr>
        </a:p>
      </cdr:txBody>
    </cdr:sp>
  </cdr:relSizeAnchor>
  <cdr:relSizeAnchor xmlns:cdr="http://schemas.openxmlformats.org/drawingml/2006/chartDrawing">
    <cdr:from>
      <cdr:x>0.33362</cdr:x>
      <cdr:y>0.18657</cdr:y>
    </cdr:from>
    <cdr:to>
      <cdr:x>0.41162</cdr:x>
      <cdr:y>0.2492</cdr:y>
    </cdr:to>
    <cdr:sp macro="" textlink="">
      <cdr:nvSpPr>
        <cdr:cNvPr id="3" name="TextBox 3">
          <a:extLst xmlns:a="http://schemas.openxmlformats.org/drawingml/2006/main">
            <a:ext uri="{FF2B5EF4-FFF2-40B4-BE49-F238E27FC236}">
              <a16:creationId xmlns:a16="http://schemas.microsoft.com/office/drawing/2014/main" id="{1992F88A-31A4-411B-A0E5-9E4060C31690}"/>
            </a:ext>
            <a:ext uri="{147F2762-F138-4A5C-976F-8EAC2B608ADB}">
              <a16:predDERef xmlns:a16="http://schemas.microsoft.com/office/drawing/2014/main" pred="{DD7E4061-1ADE-4139-AADF-2CB239F54E7B}"/>
            </a:ext>
          </a:extLst>
        </cdr:cNvPr>
        <cdr:cNvSpPr txBox="1"/>
      </cdr:nvSpPr>
      <cdr:spPr>
        <a:xfrm xmlns:a="http://schemas.openxmlformats.org/drawingml/2006/main">
          <a:off x="6491672" y="1562129"/>
          <a:ext cx="1517747" cy="524403"/>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indent="0" algn="ctr"/>
          <a:r>
            <a:rPr lang="en-US" sz="1600" b="1">
              <a:solidFill>
                <a:srgbClr val="00B050"/>
              </a:solidFill>
              <a:latin typeface="+mn-lt"/>
              <a:ea typeface="+mn-lt"/>
              <a:cs typeface="+mn-lt"/>
            </a:rPr>
            <a:t>FDA Approval</a:t>
          </a:r>
        </a:p>
        <a:p xmlns:a="http://schemas.openxmlformats.org/drawingml/2006/main">
          <a:pPr marL="0" indent="0" algn="ctr"/>
          <a:r>
            <a:rPr lang="en-US" sz="1600" b="1">
              <a:solidFill>
                <a:srgbClr val="00B050"/>
              </a:solidFill>
              <a:latin typeface="+mn-lt"/>
              <a:ea typeface="+mn-lt"/>
              <a:cs typeface="+mn-lt"/>
            </a:rPr>
            <a:t>1/14/2013</a:t>
          </a:r>
        </a:p>
      </cdr:txBody>
    </cdr:sp>
  </cdr:relSizeAnchor>
  <cdr:relSizeAnchor xmlns:cdr="http://schemas.openxmlformats.org/drawingml/2006/chartDrawing">
    <cdr:from>
      <cdr:x>0.41194</cdr:x>
      <cdr:y>0.06415</cdr:y>
    </cdr:from>
    <cdr:to>
      <cdr:x>0.41259</cdr:x>
      <cdr:y>0.85439</cdr:y>
    </cdr:to>
    <cdr:cxnSp macro="">
      <cdr:nvCxnSpPr>
        <cdr:cNvPr id="5" name="Straight Connector 4">
          <a:extLst xmlns:a="http://schemas.openxmlformats.org/drawingml/2006/main">
            <a:ext uri="{FF2B5EF4-FFF2-40B4-BE49-F238E27FC236}">
              <a16:creationId xmlns:a16="http://schemas.microsoft.com/office/drawing/2014/main" id="{DD7E4061-1ADE-4139-AADF-2CB239F54E7B}"/>
            </a:ext>
            <a:ext uri="{147F2762-F138-4A5C-976F-8EAC2B608ADB}">
              <a16:predDERef xmlns:a16="http://schemas.microsoft.com/office/drawing/2014/main" pred="{212102B6-F8CF-4B65-996A-E5BE4FC6BC7B}"/>
            </a:ext>
          </a:extLst>
        </cdr:cNvPr>
        <cdr:cNvCxnSpPr/>
      </cdr:nvCxnSpPr>
      <cdr:spPr>
        <a:xfrm xmlns:a="http://schemas.openxmlformats.org/drawingml/2006/main" flipH="1">
          <a:off x="8015698" y="537106"/>
          <a:ext cx="12648" cy="6616702"/>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19"/>
  <sheetViews>
    <sheetView zoomScale="90" zoomScaleNormal="90" workbookViewId="0">
      <pane ySplit="1" topLeftCell="A2" activePane="bottomLeft" state="frozen"/>
      <selection pane="bottomLeft" activeCell="A3" sqref="A3:A7"/>
    </sheetView>
  </sheetViews>
  <sheetFormatPr defaultRowHeight="15"/>
  <cols>
    <col min="1" max="1" width="42.28515625" bestFit="1" customWidth="1"/>
    <col min="2" max="2" width="17.42578125" customWidth="1"/>
    <col min="3" max="3" width="15.85546875" style="1" customWidth="1"/>
    <col min="4" max="4" width="27" customWidth="1"/>
    <col min="5" max="5" width="14.85546875" style="1" customWidth="1"/>
    <col min="6" max="6" width="24.7109375" customWidth="1"/>
    <col min="7" max="7" width="16" style="1" customWidth="1"/>
    <col min="8" max="8" width="25.28515625" customWidth="1"/>
    <col min="9" max="9" width="20.5703125" style="1" customWidth="1"/>
    <col min="10" max="10" width="16.7109375" customWidth="1"/>
    <col min="11" max="11" width="20.5703125" customWidth="1"/>
    <col min="12" max="12" width="29.5703125" customWidth="1"/>
    <col min="13" max="13" width="30.42578125" customWidth="1"/>
    <col min="14" max="14" width="14.7109375" customWidth="1"/>
    <col min="15" max="15" width="18" customWidth="1"/>
    <col min="16" max="19" width="21.140625" customWidth="1"/>
    <col min="20" max="21" width="21.85546875" customWidth="1"/>
    <col min="22" max="22" width="27" customWidth="1"/>
    <col min="23" max="23" width="16.85546875" customWidth="1"/>
    <col min="24" max="24" width="10.5703125" bestFit="1" customWidth="1"/>
  </cols>
  <sheetData>
    <row r="1" spans="1:23" s="36" customFormat="1" ht="133.5" customHeight="1">
      <c r="A1" s="29" t="s">
        <v>0</v>
      </c>
      <c r="B1" s="30" t="s">
        <v>1</v>
      </c>
      <c r="C1" s="30" t="s">
        <v>2</v>
      </c>
      <c r="D1" s="30" t="s">
        <v>3</v>
      </c>
      <c r="E1" s="30" t="s">
        <v>4</v>
      </c>
      <c r="F1" s="31" t="s">
        <v>5</v>
      </c>
      <c r="G1" s="30" t="s">
        <v>6</v>
      </c>
      <c r="H1" s="32" t="s">
        <v>7</v>
      </c>
      <c r="I1" s="30" t="s">
        <v>8</v>
      </c>
      <c r="J1" s="30" t="s">
        <v>9</v>
      </c>
      <c r="K1" s="45" t="s">
        <v>10</v>
      </c>
      <c r="L1" s="30" t="s">
        <v>11</v>
      </c>
      <c r="M1" s="42" t="s">
        <v>12</v>
      </c>
      <c r="N1" s="33" t="s">
        <v>13</v>
      </c>
      <c r="O1" s="30" t="s">
        <v>14</v>
      </c>
      <c r="P1" s="12" t="s">
        <v>15</v>
      </c>
      <c r="Q1" s="30" t="s">
        <v>16</v>
      </c>
      <c r="R1" s="30" t="s">
        <v>17</v>
      </c>
      <c r="S1" s="43" t="s">
        <v>18</v>
      </c>
      <c r="T1" s="44" t="s">
        <v>19</v>
      </c>
      <c r="U1" s="37" t="s">
        <v>20</v>
      </c>
      <c r="V1" s="34" t="s">
        <v>21</v>
      </c>
      <c r="W1" s="35" t="s">
        <v>22</v>
      </c>
    </row>
    <row r="2" spans="1:23" s="13" customFormat="1" ht="90" customHeight="1">
      <c r="A2" s="51" t="s">
        <v>23</v>
      </c>
      <c r="B2" s="19" t="s">
        <v>24</v>
      </c>
      <c r="C2" s="19" t="s">
        <v>24</v>
      </c>
      <c r="D2" s="19" t="s">
        <v>25</v>
      </c>
      <c r="E2" s="19" t="s">
        <v>24</v>
      </c>
      <c r="F2" s="19" t="s">
        <v>26</v>
      </c>
      <c r="G2" s="19" t="s">
        <v>24</v>
      </c>
      <c r="H2" s="19" t="s">
        <v>27</v>
      </c>
      <c r="I2" s="19" t="s">
        <v>28</v>
      </c>
      <c r="J2" s="19" t="s">
        <v>24</v>
      </c>
      <c r="K2" s="40" t="s">
        <v>29</v>
      </c>
      <c r="L2" s="19" t="s">
        <v>30</v>
      </c>
      <c r="M2" s="40" t="s">
        <v>31</v>
      </c>
      <c r="N2" s="19" t="s">
        <v>32</v>
      </c>
      <c r="O2" s="19" t="s">
        <v>33</v>
      </c>
      <c r="P2" s="19" t="s">
        <v>34</v>
      </c>
      <c r="Q2" s="19" t="s">
        <v>35</v>
      </c>
      <c r="R2" s="19" t="s">
        <v>36</v>
      </c>
      <c r="S2" s="19" t="s">
        <v>37</v>
      </c>
      <c r="T2" s="19" t="s">
        <v>38</v>
      </c>
      <c r="U2" s="20" t="s">
        <v>24</v>
      </c>
      <c r="V2" s="20" t="s">
        <v>39</v>
      </c>
      <c r="W2" s="20" t="s">
        <v>40</v>
      </c>
    </row>
    <row r="3" spans="1:23">
      <c r="A3" s="6">
        <v>8865187</v>
      </c>
      <c r="B3" s="2">
        <v>37244</v>
      </c>
      <c r="C3" s="2">
        <v>37244</v>
      </c>
      <c r="D3" s="7">
        <f>DATEDIF(B3, C3, "D")</f>
        <v>0</v>
      </c>
      <c r="E3" s="2">
        <v>40437</v>
      </c>
      <c r="F3" s="1">
        <f t="shared" ref="F3:F7" si="0">DATEDIF(C3, E3, "D")</f>
        <v>3193</v>
      </c>
      <c r="G3" s="2">
        <v>41933</v>
      </c>
      <c r="H3" s="1">
        <f>DATEDIF(E3, G3, "D")</f>
        <v>1496</v>
      </c>
      <c r="I3" s="3">
        <f>DATE(YEAR(C3) + 20,MONTH(C3),DAY(C3))</f>
        <v>44549</v>
      </c>
      <c r="J3" s="2">
        <v>41288</v>
      </c>
      <c r="K3" s="8">
        <f>IF(J3&lt;G3, 0, IF(Q3&lt;I3, IF(Q3&lt;J3, (Q3-G3), (J3-G3)), IF(I3&lt;J3, (I3-G3), (J3-G3))))</f>
        <v>0</v>
      </c>
      <c r="L3" s="3">
        <f>O3</f>
        <v>44643</v>
      </c>
      <c r="M3" s="4">
        <f>IF(G3&lt;J3, IF(Q3&lt;I3, (Q3-J3), (I3-J3)), IF(Q3&lt;I3, (Q3-G3), (I3-G3)))</f>
        <v>2616</v>
      </c>
      <c r="N3" s="8">
        <v>94</v>
      </c>
      <c r="O3" s="11">
        <f>I3+N3</f>
        <v>44643</v>
      </c>
      <c r="P3" s="7">
        <v>0</v>
      </c>
      <c r="Q3" s="11">
        <f>IF(L3&gt;O3, O3, L3)</f>
        <v>44643</v>
      </c>
      <c r="R3" s="11">
        <f>Q3+P3</f>
        <v>44643</v>
      </c>
      <c r="S3" s="11"/>
      <c r="T3" s="8">
        <v>0</v>
      </c>
      <c r="U3" s="38"/>
      <c r="V3" s="39"/>
      <c r="W3" s="8">
        <f>DATEDIF(Q3, O3, "D")</f>
        <v>0</v>
      </c>
    </row>
    <row r="4" spans="1:23">
      <c r="A4" s="6">
        <v>9101637</v>
      </c>
      <c r="B4" s="2">
        <v>37244</v>
      </c>
      <c r="C4" s="2">
        <v>37244</v>
      </c>
      <c r="D4" s="7">
        <f t="shared" ref="D4:D7" si="1">DATEDIF(B4, C4, "D")</f>
        <v>0</v>
      </c>
      <c r="E4" s="2">
        <v>40437</v>
      </c>
      <c r="F4" s="1">
        <f t="shared" si="0"/>
        <v>3193</v>
      </c>
      <c r="G4" s="2">
        <v>42227</v>
      </c>
      <c r="H4" s="1">
        <f t="shared" ref="H4:H7" si="2">DATEDIF(E4, G4, "D")</f>
        <v>1790</v>
      </c>
      <c r="I4" s="3">
        <f>DATE(YEAR(C4) + 20,MONTH(C4),DAY(C4))</f>
        <v>44549</v>
      </c>
      <c r="J4" s="2">
        <v>41288</v>
      </c>
      <c r="K4" s="8">
        <f t="shared" ref="K4:K7" si="3">IF(J4&lt;G4, 0, IF(Q4&lt;I4, IF(Q4&lt;J4, (Q4-G4), (J4-G4)), IF(I4&lt;J4, (I4-G4), (J4-G4))))</f>
        <v>0</v>
      </c>
      <c r="L4" s="3">
        <f>O3</f>
        <v>44643</v>
      </c>
      <c r="M4" s="4">
        <f>IF(G4&lt;J4, IF(Q4&lt;I4, (Q4-J4), (I4-J4)), IF(Q4&lt;I4, (Q4-G4), (I4-G4)))</f>
        <v>2322</v>
      </c>
      <c r="N4" s="8">
        <v>682</v>
      </c>
      <c r="O4" s="11">
        <f>I4+N4</f>
        <v>45231</v>
      </c>
      <c r="P4" s="7">
        <v>0</v>
      </c>
      <c r="Q4" s="11">
        <f>IF(L4&gt;O4, O4, L4)</f>
        <v>44643</v>
      </c>
      <c r="R4" s="11">
        <f>Q4+P4</f>
        <v>44643</v>
      </c>
      <c r="S4" s="11"/>
      <c r="T4" s="8">
        <v>0</v>
      </c>
      <c r="U4" s="38"/>
      <c r="V4" s="39"/>
      <c r="W4" s="8">
        <f t="shared" ref="W4:W7" si="4">DATEDIF(Q4, O4, "D")</f>
        <v>588</v>
      </c>
    </row>
    <row r="5" spans="1:23">
      <c r="A5" s="6">
        <v>9216150</v>
      </c>
      <c r="B5" s="2">
        <v>37244</v>
      </c>
      <c r="C5" s="2">
        <v>41181</v>
      </c>
      <c r="D5" s="7">
        <f t="shared" si="1"/>
        <v>3937</v>
      </c>
      <c r="E5" s="2">
        <v>41438</v>
      </c>
      <c r="F5" s="1">
        <f t="shared" si="0"/>
        <v>257</v>
      </c>
      <c r="G5" s="2">
        <v>42360</v>
      </c>
      <c r="H5" s="1">
        <f t="shared" si="2"/>
        <v>922</v>
      </c>
      <c r="I5" s="3">
        <f>DATE(YEAR(C5) + 20,MONTH(C5),DAY(C5))</f>
        <v>48486</v>
      </c>
      <c r="J5" s="2">
        <v>41288</v>
      </c>
      <c r="K5" s="8">
        <f t="shared" si="3"/>
        <v>0</v>
      </c>
      <c r="L5" s="3">
        <v>48486</v>
      </c>
      <c r="M5" s="4">
        <f>IF(G5&lt;J5, IF(Q5&lt;I5, (Q5-J5), (I5-J5)), IF(Q5&lt;I5, (Q5-G5), (I5-G5)))</f>
        <v>6126</v>
      </c>
      <c r="N5" s="8">
        <v>0</v>
      </c>
      <c r="O5" s="11">
        <f>I5+N5</f>
        <v>48486</v>
      </c>
      <c r="P5" s="7">
        <v>0</v>
      </c>
      <c r="Q5" s="11">
        <f>IF(L5&gt;O5, O5, L5)</f>
        <v>48486</v>
      </c>
      <c r="R5" s="11">
        <f>Q5+P5</f>
        <v>48486</v>
      </c>
      <c r="S5" s="11"/>
      <c r="T5" s="8">
        <v>0</v>
      </c>
      <c r="U5" s="38"/>
      <c r="V5" s="39"/>
      <c r="W5" s="8">
        <f t="shared" si="4"/>
        <v>0</v>
      </c>
    </row>
    <row r="6" spans="1:23">
      <c r="A6" s="6">
        <v>9226892</v>
      </c>
      <c r="B6" s="2">
        <v>37244</v>
      </c>
      <c r="C6" s="2">
        <v>41181</v>
      </c>
      <c r="D6" s="7">
        <f t="shared" si="1"/>
        <v>3937</v>
      </c>
      <c r="E6" s="2">
        <v>41341</v>
      </c>
      <c r="F6" s="1">
        <f t="shared" si="0"/>
        <v>160</v>
      </c>
      <c r="G6" s="2">
        <v>42374</v>
      </c>
      <c r="H6" s="1">
        <f t="shared" si="2"/>
        <v>1033</v>
      </c>
      <c r="I6" s="3">
        <f>DATE(YEAR(C6) + 20,MONTH(C6),DAY(C6))</f>
        <v>48486</v>
      </c>
      <c r="J6" s="2">
        <v>41288</v>
      </c>
      <c r="K6" s="8">
        <f t="shared" si="3"/>
        <v>0</v>
      </c>
      <c r="L6" s="3">
        <v>48486</v>
      </c>
      <c r="M6" s="4">
        <f>IF(G6&lt;J6, IF(Q6&lt;I6, (Q6-J6), (I6-J6)), IF(Q6&lt;I6, (Q6-G6), (I6-G6)))</f>
        <v>6112</v>
      </c>
      <c r="N6" s="8">
        <v>0</v>
      </c>
      <c r="O6" s="11">
        <f t="shared" ref="O6:O7" si="5">I6+N6</f>
        <v>48486</v>
      </c>
      <c r="P6" s="7">
        <v>0</v>
      </c>
      <c r="Q6" s="11">
        <f>IF(L6&gt;O6, O6, L6)</f>
        <v>48486</v>
      </c>
      <c r="R6" s="11">
        <f t="shared" ref="R6:R7" si="6">Q6+P6</f>
        <v>48486</v>
      </c>
      <c r="S6" s="11"/>
      <c r="T6" s="8">
        <v>0</v>
      </c>
      <c r="U6" s="38"/>
      <c r="V6" s="39"/>
      <c r="W6" s="8">
        <f t="shared" si="4"/>
        <v>0</v>
      </c>
    </row>
    <row r="7" spans="1:23" ht="18" customHeight="1">
      <c r="A7" s="6">
        <v>9351984</v>
      </c>
      <c r="B7" s="2">
        <v>37244</v>
      </c>
      <c r="C7" s="2">
        <v>37244</v>
      </c>
      <c r="D7" s="7">
        <f t="shared" si="1"/>
        <v>0</v>
      </c>
      <c r="E7" s="2">
        <v>41906</v>
      </c>
      <c r="F7" s="1">
        <f t="shared" si="0"/>
        <v>4662</v>
      </c>
      <c r="G7" s="2">
        <v>42521</v>
      </c>
      <c r="H7" s="1">
        <f t="shared" si="2"/>
        <v>615</v>
      </c>
      <c r="I7" s="2">
        <f>DATE(YEAR(C7) + 20,MONTH(C7),DAY(C7))</f>
        <v>44549</v>
      </c>
      <c r="J7" s="2">
        <v>41288</v>
      </c>
      <c r="K7" s="8">
        <f t="shared" si="3"/>
        <v>0</v>
      </c>
      <c r="L7" s="2">
        <v>44549</v>
      </c>
      <c r="M7" s="4">
        <f>IF(G7&lt;J7, IF(Q7&lt;I7, (Q7-J7), (I7-J7)), IF(Q7&lt;I7, (Q7-G7), (I7-G7)))</f>
        <v>2028</v>
      </c>
      <c r="N7" s="8">
        <v>0</v>
      </c>
      <c r="O7" s="11">
        <f t="shared" si="5"/>
        <v>44549</v>
      </c>
      <c r="P7" s="7">
        <v>0</v>
      </c>
      <c r="Q7" s="11">
        <f>IF(L7&gt;O7, O7, L7)</f>
        <v>44549</v>
      </c>
      <c r="R7" s="11">
        <f t="shared" si="6"/>
        <v>44549</v>
      </c>
      <c r="S7" s="11"/>
      <c r="T7" s="8">
        <v>0</v>
      </c>
      <c r="U7" s="38"/>
      <c r="V7" s="39"/>
      <c r="W7" s="8">
        <f t="shared" si="4"/>
        <v>0</v>
      </c>
    </row>
    <row r="8" spans="1:23">
      <c r="A8" s="13"/>
      <c r="L8" s="6"/>
      <c r="M8" s="6"/>
      <c r="N8" s="1"/>
      <c r="O8" s="1"/>
      <c r="P8" s="1"/>
      <c r="Q8" s="1"/>
      <c r="R8" s="1"/>
      <c r="S8" s="1"/>
    </row>
    <row r="9" spans="1:23">
      <c r="A9" s="13"/>
      <c r="L9" s="6"/>
      <c r="M9" s="6"/>
      <c r="N9" s="1"/>
      <c r="O9" s="1"/>
      <c r="P9" s="1"/>
      <c r="Q9" s="1"/>
      <c r="R9" s="1"/>
      <c r="S9" s="1"/>
    </row>
    <row r="10" spans="1:23">
      <c r="A10" s="13"/>
      <c r="N10" s="1"/>
      <c r="O10" s="1"/>
      <c r="P10" s="1"/>
      <c r="Q10" s="1"/>
      <c r="R10" s="1"/>
      <c r="S10" s="1"/>
    </row>
    <row r="11" spans="1:23">
      <c r="A11" s="13"/>
      <c r="M11" s="9"/>
    </row>
    <row r="12" spans="1:23">
      <c r="A12" s="6"/>
    </row>
    <row r="13" spans="1:23">
      <c r="C13" s="2"/>
    </row>
    <row r="14" spans="1:23" ht="15.75">
      <c r="C14" s="14"/>
      <c r="D14" s="15"/>
      <c r="E14" s="14"/>
      <c r="F14" s="6"/>
      <c r="V14" s="9"/>
    </row>
    <row r="18" spans="11:11">
      <c r="K18" s="9"/>
    </row>
    <row r="19" spans="11:11">
      <c r="K19" s="9"/>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9"/>
  <sheetViews>
    <sheetView tabSelected="1" zoomScale="75" zoomScaleNormal="75" workbookViewId="0">
      <pane ySplit="1" topLeftCell="C9" activePane="bottomLeft" state="frozen"/>
      <selection pane="bottomLeft" activeCell="C9" sqref="C9"/>
    </sheetView>
  </sheetViews>
  <sheetFormatPr defaultRowHeight="15"/>
  <cols>
    <col min="1" max="1" width="36.5703125" bestFit="1" customWidth="1"/>
    <col min="2" max="2" width="22.42578125" customWidth="1"/>
    <col min="3" max="3" width="23" customWidth="1"/>
    <col min="4" max="4" width="21.28515625" customWidth="1"/>
    <col min="5" max="5" width="19.42578125" bestFit="1" customWidth="1"/>
    <col min="6" max="6" width="37.7109375" customWidth="1"/>
    <col min="7" max="7" width="38" customWidth="1"/>
    <col min="8" max="10" width="20" customWidth="1"/>
    <col min="11" max="11" width="21.5703125" customWidth="1"/>
    <col min="12" max="12" width="22.5703125" customWidth="1"/>
  </cols>
  <sheetData>
    <row r="1" spans="1:27" ht="69" customHeight="1">
      <c r="A1" s="28" t="s">
        <v>41</v>
      </c>
      <c r="B1" s="28" t="s">
        <v>42</v>
      </c>
      <c r="C1" s="21" t="s">
        <v>43</v>
      </c>
      <c r="D1" s="22" t="s">
        <v>44</v>
      </c>
      <c r="E1" s="23" t="s">
        <v>45</v>
      </c>
      <c r="F1" s="24" t="s">
        <v>46</v>
      </c>
      <c r="G1" s="25" t="s">
        <v>47</v>
      </c>
      <c r="H1" s="50" t="s">
        <v>48</v>
      </c>
      <c r="I1" s="46" t="s">
        <v>49</v>
      </c>
      <c r="J1" s="26" t="s">
        <v>50</v>
      </c>
      <c r="K1" s="27" t="s">
        <v>51</v>
      </c>
      <c r="L1" s="28" t="s">
        <v>52</v>
      </c>
    </row>
    <row r="2" spans="1:27" ht="112.5" customHeight="1">
      <c r="A2" s="18" t="s">
        <v>53</v>
      </c>
      <c r="B2" s="18" t="s">
        <v>54</v>
      </c>
      <c r="C2" s="18" t="s">
        <v>55</v>
      </c>
      <c r="D2" s="18" t="s">
        <v>56</v>
      </c>
      <c r="E2" s="18" t="s">
        <v>57</v>
      </c>
      <c r="F2" s="18" t="s">
        <v>58</v>
      </c>
      <c r="G2" s="18" t="s">
        <v>59</v>
      </c>
      <c r="H2" s="18" t="s">
        <v>60</v>
      </c>
      <c r="I2" s="18" t="s">
        <v>61</v>
      </c>
      <c r="J2" s="18" t="s">
        <v>62</v>
      </c>
      <c r="K2" s="18" t="s">
        <v>63</v>
      </c>
      <c r="L2" s="18" t="s">
        <v>64</v>
      </c>
      <c r="M2" s="16"/>
      <c r="N2" s="16"/>
      <c r="O2" s="16"/>
      <c r="P2" s="16"/>
      <c r="Q2" s="16"/>
      <c r="R2" s="17"/>
      <c r="S2" s="17"/>
      <c r="T2" s="17"/>
      <c r="U2" s="17"/>
      <c r="V2" s="16"/>
      <c r="W2" s="16"/>
      <c r="X2" s="16"/>
      <c r="Y2" s="16"/>
      <c r="Z2" s="16"/>
      <c r="AA2" s="16"/>
    </row>
    <row r="3" spans="1:27" ht="30">
      <c r="A3" s="49" t="s">
        <v>65</v>
      </c>
      <c r="B3" s="10">
        <f>'Data for Bar Graph (# days)'!D3/365.25</f>
        <v>0</v>
      </c>
      <c r="C3" s="5">
        <f>'Data for Bar Graph (# days)'!F3/365.25</f>
        <v>8.7419575633128002</v>
      </c>
      <c r="D3" s="5">
        <f>'Data for Bar Graph (# days)'!H3/365.25</f>
        <v>4.0958247775496233</v>
      </c>
      <c r="E3" s="10">
        <f>'Data for Bar Graph (# days)'!K3/365.25</f>
        <v>0</v>
      </c>
      <c r="F3" s="5">
        <f>'Data for Bar Graph (# days)'!M3/365.25</f>
        <v>7.1622176591375766</v>
      </c>
      <c r="G3" s="5">
        <f>IF(K3&gt;0, IF(((('Data for Bar Graph (# days)'!N3-'Data for Bar Graph (# days)'!W3))/365.25)&gt;0, (('Data for Bar Graph (# days)'!N3-'Data for Bar Graph (# days)'!W3))/365.25, 0), ('Data for Bar Graph (# days)'!N3/365.25))</f>
        <v>0.25735797399041754</v>
      </c>
      <c r="H3" s="5">
        <f>'Data for Bar Graph (# days)'!P3/365.25</f>
        <v>0</v>
      </c>
      <c r="I3" s="47">
        <f>'Data for Bar Graph (# days)'!T3/365.25</f>
        <v>0</v>
      </c>
      <c r="J3" s="48"/>
      <c r="K3" s="10">
        <f>'Data for Bar Graph (# days)'!W3/365.25</f>
        <v>0</v>
      </c>
      <c r="L3" s="5">
        <f>SUM(C3:E3, G3:I3)-K3</f>
        <v>13.095140314852841</v>
      </c>
    </row>
    <row r="4" spans="1:27" ht="30">
      <c r="A4" s="49" t="s">
        <v>66</v>
      </c>
      <c r="B4" s="10">
        <f>'Data for Bar Graph (# days)'!D4/365.25</f>
        <v>0</v>
      </c>
      <c r="C4" s="5">
        <f>'Data for Bar Graph (# days)'!F4/365.25</f>
        <v>8.7419575633128002</v>
      </c>
      <c r="D4" s="5">
        <f>'Data for Bar Graph (# days)'!H4/365.25</f>
        <v>4.900752908966461</v>
      </c>
      <c r="E4" s="10">
        <f>'Data for Bar Graph (# days)'!K4/365.25</f>
        <v>0</v>
      </c>
      <c r="F4" s="5">
        <f>'Data for Bar Graph (# days)'!M4/365.25</f>
        <v>6.3572895277207389</v>
      </c>
      <c r="G4" s="5">
        <f>IF(K4&gt;0, IF(((('Data for Bar Graph (# days)'!N4-'Data for Bar Graph (# days)'!W4))/365.25)&gt;0, (('Data for Bar Graph (# days)'!N4-'Data for Bar Graph (# days)'!W4))/365.25, 0), ('Data for Bar Graph (# days)'!N4/365.25))</f>
        <v>0.25735797399041754</v>
      </c>
      <c r="H4" s="5">
        <f>'Data for Bar Graph (# days)'!P4/365.25</f>
        <v>0</v>
      </c>
      <c r="I4" s="47">
        <f>'Data for Bar Graph (# days)'!T4/365.25</f>
        <v>0</v>
      </c>
      <c r="J4" s="48"/>
      <c r="K4" s="10">
        <f>'Data for Bar Graph (# days)'!W4/365.25</f>
        <v>1.6098562628336757</v>
      </c>
      <c r="L4" s="5">
        <f>SUM(C4:E4, G4:I4)-K4</f>
        <v>12.290212183436005</v>
      </c>
    </row>
    <row r="5" spans="1:27">
      <c r="A5" s="49" t="s">
        <v>67</v>
      </c>
      <c r="B5" s="10">
        <f>'Data for Bar Graph (# days)'!D5/365.25</f>
        <v>10.778918548939084</v>
      </c>
      <c r="C5" s="5">
        <f>'Data for Bar Graph (# days)'!F5/365.25</f>
        <v>0.70362765229294999</v>
      </c>
      <c r="D5" s="5">
        <f>'Data for Bar Graph (# days)'!H5/365.25</f>
        <v>2.5242984257357972</v>
      </c>
      <c r="E5" s="10">
        <f>'Data for Bar Graph (# days)'!K5/365.25</f>
        <v>0</v>
      </c>
      <c r="F5" s="5">
        <f>'Data for Bar Graph (# days)'!M5/365.25</f>
        <v>16.772073921971252</v>
      </c>
      <c r="G5" s="5">
        <f>IF(K5&gt;0, IF(((('Data for Bar Graph (# days)'!N5-'Data for Bar Graph (# days)'!W5))/365.25)&gt;0, (('Data for Bar Graph (# days)'!N5-'Data for Bar Graph (# days)'!W5))/365.25, 0), ('Data for Bar Graph (# days)'!N5/365.25))</f>
        <v>0</v>
      </c>
      <c r="H5" s="5">
        <f>'Data for Bar Graph (# days)'!P5/365.25</f>
        <v>0</v>
      </c>
      <c r="I5" s="47">
        <f>'Data for Bar Graph (# days)'!T5/365.25</f>
        <v>0</v>
      </c>
      <c r="J5" s="48"/>
      <c r="K5" s="10">
        <f>'Data for Bar Graph (# days)'!W5/365.25</f>
        <v>0</v>
      </c>
      <c r="L5" s="5">
        <f>SUM(C5:E5, G5:I5)-K5</f>
        <v>3.2279260780287471</v>
      </c>
    </row>
    <row r="6" spans="1:27">
      <c r="A6" s="49" t="s">
        <v>68</v>
      </c>
      <c r="B6" s="10">
        <f>'Data for Bar Graph (# days)'!D6/365.25</f>
        <v>10.778918548939084</v>
      </c>
      <c r="C6" s="5">
        <f>'Data for Bar Graph (# days)'!F6/365.25</f>
        <v>0.43805612594113619</v>
      </c>
      <c r="D6" s="5">
        <f>'Data for Bar Graph (# days)'!H6/365.25</f>
        <v>2.8281998631074607</v>
      </c>
      <c r="E6" s="10">
        <f>'Data for Bar Graph (# days)'!K6/365.25</f>
        <v>0</v>
      </c>
      <c r="F6" s="5">
        <f>'Data for Bar Graph (# days)'!M6/365.25</f>
        <v>16.733744010951405</v>
      </c>
      <c r="G6" s="5">
        <f>IF(K6&gt;0, IF(((('Data for Bar Graph (# days)'!N6-'Data for Bar Graph (# days)'!W6))/365.25)&gt;0, (('Data for Bar Graph (# days)'!N6-'Data for Bar Graph (# days)'!W6))/365.25, 0), ('Data for Bar Graph (# days)'!N6/365.25))</f>
        <v>0</v>
      </c>
      <c r="H6" s="5">
        <f>'Data for Bar Graph (# days)'!P6/365.25</f>
        <v>0</v>
      </c>
      <c r="I6" s="47">
        <f>'Data for Bar Graph (# days)'!T6/365.25</f>
        <v>0</v>
      </c>
      <c r="J6" s="48"/>
      <c r="K6" s="10">
        <f>'Data for Bar Graph (# days)'!W6/365.25</f>
        <v>0</v>
      </c>
      <c r="L6" s="5">
        <f>SUM(C6:E6, G6:I6)-K6</f>
        <v>3.2662559890485969</v>
      </c>
    </row>
    <row r="7" spans="1:27" ht="30">
      <c r="A7" s="49" t="s">
        <v>69</v>
      </c>
      <c r="B7" s="10">
        <f>'Data for Bar Graph (# days)'!D7/365.25</f>
        <v>0</v>
      </c>
      <c r="C7" s="5">
        <f>'Data for Bar Graph (# days)'!F7/365.25</f>
        <v>12.763860369609857</v>
      </c>
      <c r="D7" s="5">
        <f>'Data for Bar Graph (# days)'!H7/365.25</f>
        <v>1.6837782340862424</v>
      </c>
      <c r="E7" s="10">
        <f>'Data for Bar Graph (# days)'!K7/365.25</f>
        <v>0</v>
      </c>
      <c r="F7" s="5">
        <f>'Data for Bar Graph (# days)'!M7/365.25</f>
        <v>5.5523613963039011</v>
      </c>
      <c r="G7" s="5">
        <f>IF(K7&gt;0, IF(((('Data for Bar Graph (# days)'!N7-'Data for Bar Graph (# days)'!W7))/365.25)&gt;0, (('Data for Bar Graph (# days)'!N7-'Data for Bar Graph (# days)'!W7))/365.25, 0), ('Data for Bar Graph (# days)'!N7/365.25))</f>
        <v>0</v>
      </c>
      <c r="H7" s="5">
        <f>'Data for Bar Graph (# days)'!P7/365.25</f>
        <v>0</v>
      </c>
      <c r="I7" s="47">
        <f>'Data for Bar Graph (# days)'!T7/365.25</f>
        <v>0</v>
      </c>
      <c r="J7" s="48"/>
      <c r="K7" s="10">
        <f>'Data for Bar Graph (# days)'!W7/365.25</f>
        <v>0</v>
      </c>
      <c r="L7" s="5">
        <f>SUM(C7:E7, G7:I7)-K7</f>
        <v>14.447638603696099</v>
      </c>
    </row>
    <row r="8" spans="1:27">
      <c r="J8" s="41"/>
    </row>
    <row r="9" spans="1:27">
      <c r="J9" s="41"/>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Props1.xml><?xml version="1.0" encoding="utf-8"?>
<ds:datastoreItem xmlns:ds="http://schemas.openxmlformats.org/officeDocument/2006/customXml" ds:itemID="{97B4F45D-1D8C-4FFC-ADFD-7DA463697B25}"/>
</file>

<file path=customXml/itemProps2.xml><?xml version="1.0" encoding="utf-8"?>
<ds:datastoreItem xmlns:ds="http://schemas.openxmlformats.org/officeDocument/2006/customXml" ds:itemID="{DB59ED11-3D48-4687-9B0B-7A98CE43611B}"/>
</file>

<file path=customXml/itemProps3.xml><?xml version="1.0" encoding="utf-8"?>
<ds:datastoreItem xmlns:ds="http://schemas.openxmlformats.org/officeDocument/2006/customXml" ds:itemID="{EFD44154-6D06-4069-80A8-3FC6004DDD9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Baltatzis, Andreas</cp:lastModifiedBy>
  <cp:revision/>
  <dcterms:created xsi:type="dcterms:W3CDTF">2022-03-11T13:11:25Z</dcterms:created>
  <dcterms:modified xsi:type="dcterms:W3CDTF">2023-12-20T22:21:16Z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